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lip Calculator" sheetId="1" state="visible" r:id="rId3"/>
    <sheet name="Multi-Deal Tracke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<sst xmlns="http://schemas.openxmlformats.org/spreadsheetml/2006/main" count="62" uniqueCount="61">
  <si>
    <t xml:space="preserve">BOTIFEX  |  FLIP PROFIT CALCULATOR</t>
  </si>
  <si>
    <t xml:space="preserve">botifex.com  —  Project your margin before you buy</t>
  </si>
  <si>
    <t xml:space="preserve">DEAL INPUTS</t>
  </si>
  <si>
    <t xml:space="preserve">MARKETPLACE FEE RATES</t>
  </si>
  <si>
    <t xml:space="preserve">Product Name / SKU</t>
  </si>
  <si>
    <t xml:space="preserve">Enter product name</t>
  </si>
  <si>
    <t xml:space="preserve">eBay</t>
  </si>
  <si>
    <t xml:space="preserve">Purchase Cost (each)</t>
  </si>
  <si>
    <t xml:space="preserve">Amazon</t>
  </si>
  <si>
    <t xml:space="preserve">Quantity Purchased</t>
  </si>
  <si>
    <t xml:space="preserve">Facebook Marketplace</t>
  </si>
  <si>
    <t xml:space="preserve">Sale Price (each)</t>
  </si>
  <si>
    <t xml:space="preserve">Mercari</t>
  </si>
  <si>
    <t xml:space="preserve">SHIPPING &amp; HANDLING</t>
  </si>
  <si>
    <t xml:space="preserve">Poshmark</t>
  </si>
  <si>
    <t xml:space="preserve">Inbound Shipping (per unit)</t>
  </si>
  <si>
    <t xml:space="preserve">StockX</t>
  </si>
  <si>
    <t xml:space="preserve">Outbound Shipping (per unit)</t>
  </si>
  <si>
    <t xml:space="preserve">Whatnot</t>
  </si>
  <si>
    <t xml:space="preserve">Packaging Materials (per unit)</t>
  </si>
  <si>
    <t xml:space="preserve">Custom</t>
  </si>
  <si>
    <t xml:space="preserve">OTHER COSTS</t>
  </si>
  <si>
    <t xml:space="preserve">ACTIVE MARKETPLACE</t>
  </si>
  <si>
    <t xml:space="preserve">Prep / Labor (per unit)</t>
  </si>
  <si>
    <t xml:space="preserve">Selected Marketplace</t>
  </si>
  <si>
    <t xml:space="preserve">Storage / Misc Fees (per unit)</t>
  </si>
  <si>
    <t xml:space="preserve">Active Fee Rate</t>
  </si>
  <si>
    <t xml:space="preserve">Other Cost (per unit)</t>
  </si>
  <si>
    <t xml:space="preserve">PROFIT BREAKDOWN</t>
  </si>
  <si>
    <t xml:space="preserve">Metric</t>
  </si>
  <si>
    <t xml:space="preserve">Per Unit</t>
  </si>
  <si>
    <t xml:space="preserve">% of Sale</t>
  </si>
  <si>
    <t xml:space="preserve">Total (All Units)</t>
  </si>
  <si>
    <t xml:space="preserve">Purchase + Shipping + Other</t>
  </si>
  <si>
    <t xml:space="preserve">Marketplace Fee</t>
  </si>
  <si>
    <t xml:space="preserve">Total Cost</t>
  </si>
  <si>
    <t xml:space="preserve">Gross Profit</t>
  </si>
  <si>
    <t xml:space="preserve">KEY METRICS</t>
  </si>
  <si>
    <t xml:space="preserve">Return on Investment (ROI)</t>
  </si>
  <si>
    <t xml:space="preserve">Break-even Sale Price</t>
  </si>
  <si>
    <t xml:space="preserve">Sale Price Needed for 20% Margin</t>
  </si>
  <si>
    <t xml:space="preserve">botifex.com  |  Blue cells = your inputs  |  All other cells calculate automatically</t>
  </si>
  <si>
    <t xml:space="preserve">BOTIFEX  |  MULTI-DEAL PROFIT TRACKER</t>
  </si>
  <si>
    <t xml:space="preserve">botifex.com  —  Analyze multiple deals side by side</t>
  </si>
  <si>
    <t xml:space="preserve">Product / SKU</t>
  </si>
  <si>
    <t xml:space="preserve">Buy Cost</t>
  </si>
  <si>
    <t xml:space="preserve">Qty</t>
  </si>
  <si>
    <t xml:space="preserve">Sale Price</t>
  </si>
  <si>
    <t xml:space="preserve">Inbound Ship</t>
  </si>
  <si>
    <t xml:space="preserve">Outbound Ship</t>
  </si>
  <si>
    <t xml:space="preserve">Other Costs</t>
  </si>
  <si>
    <t xml:space="preserve">Mkt Fee %</t>
  </si>
  <si>
    <t xml:space="preserve">Profit / Unit</t>
  </si>
  <si>
    <t xml:space="preserve">Total Profit</t>
  </si>
  <si>
    <t xml:space="preserve">Margin %</t>
  </si>
  <si>
    <t xml:space="preserve">Nike Air Max 90</t>
  </si>
  <si>
    <t xml:space="preserve">Vintage Levi Jeans</t>
  </si>
  <si>
    <t xml:space="preserve">PS5 Controller</t>
  </si>
  <si>
    <t xml:space="preserve">Funko Pop Rare</t>
  </si>
  <si>
    <t xml:space="preserve">TOTALS</t>
  </si>
  <si>
    <t xml:space="preserve">botifex.com  |  Green = 20%+ margin  |  Yellow = 10-20%  |  Red = Under 10%  |  Blue cells = your inputs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</si>
</sst>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.00%"/>
    <numFmt numFmtId="167" formatCode="\$#,##0.00"/>
    <numFmt numFmtId="168" formatCode="#,##0"/>
    <numFmt numFmtId="169" formatCode="\$#,##0.00;&quot;($&quot;#,##0.00\);\-"/>
    <numFmt numFmtId="170" formatCode="0.0%;\(0.0%\);\-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D4CC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10"/>
      <color rgb="FF4B4B6B"/>
      <name val="Arial"/>
      <family val="0"/>
      <charset val="1"/>
    </font>
    <font>
      <i val="true"/>
      <sz val="10"/>
      <color rgb="FFAAAAA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8"/>
      <color rgb="FF4B4B6B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1A1A2E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1A1A2E"/>
      <name val="Arial"/>
      <family val="0"/>
      <charset val="1"/>
    </font>
    <font>
      <b val="true"/>
      <sz val="12"/>
      <color rgb="FF1A1A2E"/>
      <name val="Arial"/>
      <family val="0"/>
      <charset val="1"/>
    </font>
    <font>
      <i val="true"/>
      <sz val="8"/>
      <color rgb="FF9999BB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C2B4A"/>
        <bgColor rgb="FF1A1A2E"/>
      </patternFill>
    </fill>
    <fill>
      <patternFill patternType="solid">
        <fgColor rgb="FF5B3FA6"/>
        <bgColor rgb="FF4B4B6B"/>
      </patternFill>
    </fill>
    <fill>
      <patternFill patternType="solid">
        <fgColor rgb="FFF8F8FC"/>
        <bgColor rgb="FFFFFFFF"/>
      </patternFill>
    </fill>
    <fill>
      <patternFill patternType="solid">
        <fgColor rgb="FFEEE8FF"/>
        <bgColor rgb="FFE8E4F8"/>
      </patternFill>
    </fill>
    <fill>
      <patternFill patternType="solid">
        <fgColor rgb="FFFFFFFF"/>
        <bgColor rgb="FFF8F8FC"/>
      </patternFill>
    </fill>
    <fill>
      <patternFill patternType="solid">
        <fgColor rgb="FFE8E4F8"/>
        <bgColor rgb="FFEEE8FF"/>
      </patternFill>
    </fill>
    <fill>
      <patternFill patternType="solid">
        <fgColor rgb="FFD1FAE5"/>
        <bgColor rgb="FFE8E4F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CCE8"/>
      </left>
      <right style="thin">
        <color rgb="FFD0CCE8"/>
      </right>
      <top style="thin">
        <color rgb="FFD0CCE8"/>
      </top>
      <bottom style="thin">
        <color rgb="FFD0CCE8"/>
      </bottom>
      <diagonal/>
    </border>
    <border diagonalUp="false" diagonalDown="false">
      <left style="medium">
        <color rgb="FF5B3FA6"/>
      </left>
      <right/>
      <top style="medium">
        <color rgb="FF5B3FA6"/>
      </top>
      <bottom style="medium">
        <color rgb="FF5B3F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9" fontId="1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9" fontId="15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5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9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9" fontId="11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1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70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7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6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065F46"/>
        <sz val="12"/>
      </font>
      <fill>
        <patternFill>
          <bgColor rgb="FFD1FAE5"/>
        </patternFill>
      </fill>
    </dxf>
    <dxf>
      <font>
        <name val="Arial"/>
        <charset val="1"/>
        <family val="0"/>
        <b val="1"/>
        <color rgb="FF92400E"/>
        <sz val="12"/>
      </font>
      <fill>
        <patternFill>
          <bgColor rgb="FFFEF3C7"/>
        </patternFill>
      </fill>
    </dxf>
    <dxf>
      <font>
        <name val="Arial"/>
        <charset val="1"/>
        <family val="0"/>
        <b val="1"/>
        <color rgb="FF991B1B"/>
        <sz val="12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065F46"/>
      </font>
      <fill>
        <patternFill>
          <bgColor rgb="FFD1FAE5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  <dxf>
      <font>
        <name val="Arial"/>
        <charset val="1"/>
        <family val="0"/>
        <b val="1"/>
        <color rgb="FF991B1B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008000"/>
      <rgbColor rgb="FF000080"/>
      <rgbColor rgb="FF808000"/>
      <rgbColor rgb="FF800080"/>
      <rgbColor rgb="FF065F46"/>
      <rgbColor rgb="FFD0CCE8"/>
      <rgbColor rgb="FF808080"/>
      <rgbColor rgb="FFAAAAAA"/>
      <rgbColor rgb="FF993366"/>
      <rgbColor rgb="FFFEF3C7"/>
      <rgbColor rgb="FFF8F8FC"/>
      <rgbColor rgb="FF660066"/>
      <rgbColor rgb="FFFF8080"/>
      <rgbColor rgb="FF0066CC"/>
      <rgbColor rgb="FFD4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8FF"/>
      <rgbColor rgb="FFD1FAE5"/>
      <rgbColor rgb="FFE8E4F8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4B4B6B"/>
      <rgbColor rgb="FF9999BB"/>
      <rgbColor rgb="FF003366"/>
      <rgbColor rgb="FF339966"/>
      <rgbColor rgb="FF003300"/>
      <rgbColor rgb="FF1A1A2E"/>
      <rgbColor rgb="FF92400E"/>
      <rgbColor rgb="FF993366"/>
      <rgbColor rgb="FF5B3FA6"/>
      <rgbColor rgb="FF1C2B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"/>
    <col collapsed="false" customWidth="true" hidden="false" outlineLevel="0" max="2" min="2" style="1" width="26"/>
    <col collapsed="false" customWidth="true" hidden="false" outlineLevel="0" max="3" min="3" style="1" width="16"/>
    <col collapsed="false" customWidth="true" hidden="false" outlineLevel="0" max="4" min="4" style="1" width="2"/>
    <col collapsed="false" customWidth="true" hidden="false" outlineLevel="0" max="5" min="5" style="1" width="26"/>
    <col collapsed="false" customWidth="true" hidden="false" outlineLevel="0" max="6" min="6" style="1" width="16"/>
    <col collapsed="false" customWidth="true" hidden="false" outlineLevel="0" max="7" min="7" style="1" width="1"/>
  </cols>
  <sheetData>
    <row r="1" customFormat="false" ht="51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9.75" hidden="false" customHeight="true" outlineLevel="0" collapsed="false"/>
    <row r="4" customFormat="false" ht="18" hidden="false" customHeight="true" outlineLevel="0" collapsed="false">
      <c r="B4" s="4" t="s">
        <v>2</v>
      </c>
      <c r="C4" s="4"/>
      <c r="E4" s="4" t="s">
        <v>3</v>
      </c>
      <c r="F4" s="4"/>
    </row>
    <row r="5" customFormat="false" ht="21" hidden="false" customHeight="true" outlineLevel="0" collapsed="false">
      <c r="B5" s="5" t="s">
        <v>4</v>
      </c>
      <c r="C5" s="6" t="s">
        <v>5</v>
      </c>
      <c r="E5" s="5" t="s">
        <v>6</v>
      </c>
      <c r="F5" s="7" t="n">
        <v>0.1325</v>
      </c>
    </row>
    <row r="6" customFormat="false" ht="21" hidden="false" customHeight="true" outlineLevel="0" collapsed="false">
      <c r="B6" s="5" t="s">
        <v>7</v>
      </c>
      <c r="C6" s="8" t="n">
        <v>25</v>
      </c>
      <c r="E6" s="9" t="s">
        <v>8</v>
      </c>
      <c r="F6" s="7" t="n">
        <v>0.15</v>
      </c>
    </row>
    <row r="7" customFormat="false" ht="21" hidden="false" customHeight="true" outlineLevel="0" collapsed="false">
      <c r="B7" s="5" t="s">
        <v>9</v>
      </c>
      <c r="C7" s="10" t="n">
        <v>10</v>
      </c>
      <c r="E7" s="5" t="s">
        <v>10</v>
      </c>
      <c r="F7" s="7" t="n">
        <v>0.05</v>
      </c>
    </row>
    <row r="8" customFormat="false" ht="21" hidden="false" customHeight="true" outlineLevel="0" collapsed="false">
      <c r="B8" s="5" t="s">
        <v>11</v>
      </c>
      <c r="C8" s="8" t="n">
        <v>49.99</v>
      </c>
      <c r="E8" s="9" t="s">
        <v>12</v>
      </c>
      <c r="F8" s="7" t="n">
        <v>0.1</v>
      </c>
    </row>
    <row r="9" customFormat="false" ht="21" hidden="false" customHeight="true" outlineLevel="0" collapsed="false">
      <c r="B9" s="11" t="s">
        <v>13</v>
      </c>
      <c r="C9" s="11"/>
      <c r="E9" s="5" t="s">
        <v>14</v>
      </c>
      <c r="F9" s="7" t="n">
        <v>0.2</v>
      </c>
    </row>
    <row r="10" customFormat="false" ht="21" hidden="false" customHeight="true" outlineLevel="0" collapsed="false">
      <c r="B10" s="5" t="s">
        <v>15</v>
      </c>
      <c r="C10" s="8" t="n">
        <v>2</v>
      </c>
      <c r="E10" s="9" t="s">
        <v>16</v>
      </c>
      <c r="F10" s="7" t="n">
        <v>0.09</v>
      </c>
    </row>
    <row r="11" customFormat="false" ht="21" hidden="false" customHeight="true" outlineLevel="0" collapsed="false">
      <c r="B11" s="5" t="s">
        <v>17</v>
      </c>
      <c r="C11" s="8" t="n">
        <v>4.5</v>
      </c>
      <c r="E11" s="5" t="s">
        <v>18</v>
      </c>
      <c r="F11" s="7" t="n">
        <v>0.08</v>
      </c>
    </row>
    <row r="12" customFormat="false" ht="21" hidden="false" customHeight="true" outlineLevel="0" collapsed="false">
      <c r="B12" s="5" t="s">
        <v>19</v>
      </c>
      <c r="C12" s="8" t="n">
        <v>0.75</v>
      </c>
      <c r="E12" s="9" t="s">
        <v>20</v>
      </c>
      <c r="F12" s="7" t="n">
        <v>0</v>
      </c>
    </row>
    <row r="13" customFormat="false" ht="7.5" hidden="false" customHeight="true" outlineLevel="0" collapsed="false">
      <c r="B13" s="11" t="s">
        <v>21</v>
      </c>
      <c r="C13" s="11"/>
      <c r="E13" s="11" t="s">
        <v>22</v>
      </c>
      <c r="F13" s="11"/>
    </row>
    <row r="14" customFormat="false" ht="21" hidden="false" customHeight="true" outlineLevel="0" collapsed="false">
      <c r="B14" s="5" t="s">
        <v>23</v>
      </c>
      <c r="C14" s="8" t="n">
        <v>1</v>
      </c>
      <c r="E14" s="5" t="s">
        <v>24</v>
      </c>
      <c r="F14" s="12" t="s">
        <v>6</v>
      </c>
    </row>
    <row r="15" customFormat="false" ht="21" hidden="false" customHeight="true" outlineLevel="0" collapsed="false">
      <c r="B15" s="5" t="s">
        <v>25</v>
      </c>
      <c r="C15" s="8" t="n">
        <v>0.5</v>
      </c>
      <c r="E15" s="5" t="s">
        <v>26</v>
      </c>
      <c r="F15" s="13" t="n">
        <f aca="false">INDEX(F5:F12,MATCH(F14,E5:E12,0))</f>
        <v>0.1325</v>
      </c>
    </row>
    <row r="16" customFormat="false" ht="21" hidden="false" customHeight="true" outlineLevel="0" collapsed="false">
      <c r="B16" s="5" t="s">
        <v>27</v>
      </c>
      <c r="C16" s="8" t="n">
        <v>0</v>
      </c>
    </row>
    <row r="17" customFormat="false" ht="12" hidden="false" customHeight="true" outlineLevel="0" collapsed="false"/>
    <row r="18" customFormat="false" ht="24" hidden="false" customHeight="true" outlineLevel="0" collapsed="false">
      <c r="B18" s="14" t="s">
        <v>28</v>
      </c>
      <c r="C18" s="14"/>
      <c r="D18" s="14"/>
      <c r="E18" s="14"/>
      <c r="F18" s="14"/>
    </row>
    <row r="19" customFormat="false" ht="18" hidden="false" customHeight="true" outlineLevel="0" collapsed="false">
      <c r="B19" s="15" t="s">
        <v>29</v>
      </c>
      <c r="C19" s="16" t="s">
        <v>30</v>
      </c>
      <c r="D19" s="16"/>
      <c r="E19" s="16" t="s">
        <v>31</v>
      </c>
      <c r="F19" s="16" t="s">
        <v>32</v>
      </c>
    </row>
    <row r="20" customFormat="false" ht="21" hidden="false" customHeight="true" outlineLevel="0" collapsed="false">
      <c r="B20" s="17" t="s">
        <v>33</v>
      </c>
      <c r="C20" s="18" t="n">
        <f aca="false">C6+C10+C11+C12+C14+C15+C16</f>
        <v>33.75</v>
      </c>
      <c r="D20" s="19"/>
      <c r="E20" s="20" t="n">
        <f aca="false">IF(C8=0,0,C20/C8)</f>
        <v>0.675135027005401</v>
      </c>
      <c r="F20" s="18" t="n">
        <f aca="false">C20*C7</f>
        <v>337.5</v>
      </c>
    </row>
    <row r="21" customFormat="false" ht="21" hidden="false" customHeight="true" outlineLevel="0" collapsed="false">
      <c r="B21" s="21" t="s">
        <v>34</v>
      </c>
      <c r="C21" s="22" t="n">
        <f aca="false">C8*F15</f>
        <v>6.623675</v>
      </c>
      <c r="D21" s="19"/>
      <c r="E21" s="23" t="n">
        <f aca="false">IF(C8=0,0,C21/C8)</f>
        <v>0.1325</v>
      </c>
      <c r="F21" s="22" t="n">
        <f aca="false">C21*C7</f>
        <v>66.23675</v>
      </c>
    </row>
    <row r="22" customFormat="false" ht="21" hidden="false" customHeight="true" outlineLevel="0" collapsed="false">
      <c r="B22" s="24" t="s">
        <v>35</v>
      </c>
      <c r="C22" s="25" t="n">
        <f aca="false">C20+C21</f>
        <v>40.373675</v>
      </c>
      <c r="D22" s="19"/>
      <c r="E22" s="26" t="n">
        <f aca="false">IF(C8=0,0,C22/C8)</f>
        <v>0.807635027005401</v>
      </c>
      <c r="F22" s="25" t="n">
        <f aca="false">C22*C7</f>
        <v>403.73675</v>
      </c>
    </row>
    <row r="23" customFormat="false" ht="21" hidden="false" customHeight="true" outlineLevel="0" collapsed="false">
      <c r="B23" s="27" t="s">
        <v>36</v>
      </c>
      <c r="C23" s="28" t="n">
        <f aca="false">C8-C22</f>
        <v>9.616325</v>
      </c>
      <c r="D23" s="19"/>
      <c r="E23" s="29" t="n">
        <f aca="false">IF(C8=0,0,C23/C8)</f>
        <v>0.192364972994599</v>
      </c>
      <c r="F23" s="28" t="n">
        <f aca="false">C23*C7</f>
        <v>96.16325</v>
      </c>
    </row>
    <row r="24" customFormat="false" ht="7.5" hidden="false" customHeight="true" outlineLevel="0" collapsed="false"/>
    <row r="25" customFormat="false" ht="24" hidden="false" customHeight="true" outlineLevel="0" collapsed="false">
      <c r="B25" s="14" t="s">
        <v>37</v>
      </c>
      <c r="C25" s="14"/>
      <c r="D25" s="14"/>
      <c r="E25" s="14"/>
      <c r="F25" s="14"/>
    </row>
    <row r="26" customFormat="false" ht="21" hidden="false" customHeight="true" outlineLevel="0" collapsed="false">
      <c r="B26" s="30" t="s">
        <v>38</v>
      </c>
      <c r="C26" s="31" t="n">
        <f aca="false">IF(C20=0,0,C23/C20)</f>
        <v>0.284928148148148</v>
      </c>
      <c r="D26" s="32"/>
      <c r="E26" s="32"/>
      <c r="F26" s="32"/>
    </row>
    <row r="27" customFormat="false" ht="21" hidden="false" customHeight="true" outlineLevel="0" collapsed="false">
      <c r="B27" s="33" t="s">
        <v>39</v>
      </c>
      <c r="C27" s="34" t="n">
        <f aca="false">IF(F15=1,"",C20/(1-F15))</f>
        <v>38.9048991354467</v>
      </c>
      <c r="D27" s="35"/>
      <c r="E27" s="35"/>
      <c r="F27" s="35"/>
    </row>
    <row r="28" customFormat="false" ht="21" hidden="false" customHeight="true" outlineLevel="0" collapsed="false">
      <c r="B28" s="30" t="s">
        <v>40</v>
      </c>
      <c r="C28" s="36" t="n">
        <f aca="false">IF(F15&gt;=1,"",C20/(1-F15-0.2))</f>
        <v>50.561797752809</v>
      </c>
      <c r="D28" s="32"/>
      <c r="E28" s="32"/>
      <c r="F28" s="32"/>
    </row>
    <row r="29" customFormat="false" ht="9.75" hidden="false" customHeight="true" outlineLevel="0" collapsed="false"/>
    <row r="30" customFormat="false" ht="36" hidden="false" customHeight="true" outlineLevel="0" collapsed="false">
      <c r="B30" s="37" t="str">
        <f aca="false">IF(E23&gt;=0.2,"DEAL SIGNAL:  GREEN  —  Strong flip. Margin at or above 20%",IF(E23&gt;=0.1,"DEAL SIGNAL:  YELLOW  —  Thin margin. Proceed with caution (10-20%)",IF(C23&gt;0,"DEAL SIGNAL:  RED  —  Margin under 10%. High risk.","DEAL SIGNAL:  LOSS  —  Do not buy at this price.")))</f>
        <v>DEAL SIGNAL:  YELLOW  —  Thin margin. Proceed with caution (10-20%)</v>
      </c>
      <c r="C30" s="37"/>
      <c r="D30" s="37"/>
      <c r="E30" s="37"/>
      <c r="F30" s="37"/>
    </row>
    <row r="31" customFormat="false" ht="7.5" hidden="false" customHeight="true" outlineLevel="0" collapsed="false"/>
    <row r="32" customFormat="false" ht="18" hidden="false" customHeight="true" outlineLevel="0" collapsed="false">
      <c r="A32" s="38" t="s">
        <v>41</v>
      </c>
      <c r="B32" s="38"/>
      <c r="C32" s="38"/>
      <c r="D32" s="38"/>
      <c r="E32" s="38"/>
      <c r="F32" s="38"/>
      <c r="G32" s="38"/>
    </row>
  </sheetData>
  <mergeCells count="11">
    <mergeCell ref="A1:G1"/>
    <mergeCell ref="A2:G2"/>
    <mergeCell ref="B4:C4"/>
    <mergeCell ref="E4:F4"/>
    <mergeCell ref="B9:C9"/>
    <mergeCell ref="B13:C13"/>
    <mergeCell ref="E13:F13"/>
    <mergeCell ref="B18:F18"/>
    <mergeCell ref="B25:F25"/>
    <mergeCell ref="B30:F30"/>
    <mergeCell ref="A32:G32"/>
  </mergeCells>
  <conditionalFormatting sqref="B30:F30">
    <cfRule type="expression" priority="2" aboveAverage="0" equalAverage="0" bottom="0" percent="0" rank="0" text="" dxfId="0">
      <formula>E23&gt;=0.2</formula>
    </cfRule>
    <cfRule type="expression" priority="3" aboveAverage="0" equalAverage="0" bottom="0" percent="0" rank="0" text="" dxfId="1">
      <formula>AND(E23&gt;=0.1,E23&lt;0.2)</formula>
    </cfRule>
    <cfRule type="expression" priority="4" aboveAverage="0" equalAverage="0" bottom="0" percent="0" rank="0" text="" dxfId="2">
      <formula>E23&lt;0.1</formula>
    </cfRule>
  </conditionalFormatting>
  <dataValidations count="1">
    <dataValidation allowBlank="false" errorStyle="stop" operator="between" showDropDown="false" showErrorMessage="false" showInputMessage="false" sqref="F14" type="list">
      <formula1>"eBay,Amazon,Facebook Marketplace,Mercari,Poshmark,StockX,Whatnot,Custom"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"/>
    <col collapsed="false" customWidth="true" hidden="false" outlineLevel="0" max="2" min="2" style="1" width="24"/>
    <col collapsed="false" customWidth="true" hidden="false" outlineLevel="0" max="3" min="3" style="1" width="11"/>
    <col collapsed="false" customWidth="true" hidden="false" outlineLevel="0" max="4" min="4" style="1" width="8"/>
    <col collapsed="false" customWidth="true" hidden="false" outlineLevel="0" max="5" min="5" style="1" width="11"/>
    <col collapsed="false" customWidth="true" hidden="false" outlineLevel="0" max="7" min="6" style="1" width="9"/>
    <col collapsed="false" customWidth="true" hidden="false" outlineLevel="0" max="8" min="8" style="1" width="8"/>
    <col collapsed="false" customWidth="true" hidden="false" outlineLevel="0" max="9" min="9" style="1" width="9"/>
    <col collapsed="false" customWidth="true" hidden="false" outlineLevel="0" max="12" min="10" style="1" width="11"/>
    <col collapsed="false" customWidth="true" hidden="false" outlineLevel="0" max="13" min="13" style="1" width="1"/>
  </cols>
  <sheetData>
    <row r="1" customFormat="false" ht="51.75" hidden="false" customHeight="true" outlineLevel="0" collapsed="false">
      <c r="A1" s="2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9.5" hidden="false" customHeight="true" outlineLevel="0" collapsed="false">
      <c r="A2" s="3" t="s">
        <v>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Format="false" ht="9.75" hidden="false" customHeight="true" outlineLevel="0" collapsed="false"/>
    <row r="4" customFormat="false" ht="19.5" hidden="false" customHeight="true" outlineLevel="0" collapsed="false">
      <c r="A4" s="39"/>
      <c r="B4" s="39" t="s">
        <v>44</v>
      </c>
      <c r="C4" s="40" t="s">
        <v>45</v>
      </c>
      <c r="D4" s="40" t="s">
        <v>46</v>
      </c>
      <c r="E4" s="40" t="s">
        <v>47</v>
      </c>
      <c r="F4" s="40" t="s">
        <v>48</v>
      </c>
      <c r="G4" s="40" t="s">
        <v>49</v>
      </c>
      <c r="H4" s="40" t="s">
        <v>50</v>
      </c>
      <c r="I4" s="40" t="s">
        <v>51</v>
      </c>
      <c r="J4" s="40" t="s">
        <v>52</v>
      </c>
      <c r="K4" s="40" t="s">
        <v>53</v>
      </c>
      <c r="L4" s="40" t="s">
        <v>54</v>
      </c>
      <c r="M4" s="40"/>
    </row>
    <row r="5" customFormat="false" ht="21" hidden="false" customHeight="true" outlineLevel="0" collapsed="false">
      <c r="B5" s="5" t="s">
        <v>55</v>
      </c>
      <c r="C5" s="8" t="n">
        <v>65</v>
      </c>
      <c r="D5" s="10" t="n">
        <v>5</v>
      </c>
      <c r="E5" s="8" t="n">
        <v>120</v>
      </c>
      <c r="F5" s="8" t="n">
        <v>3.5</v>
      </c>
      <c r="G5" s="8" t="n">
        <v>8</v>
      </c>
      <c r="H5" s="8" t="n">
        <v>0.5</v>
      </c>
      <c r="I5" s="7" t="n">
        <v>0.1325</v>
      </c>
      <c r="J5" s="41" t="n">
        <f aca="false">IF(OR(C5="",E5=""),"",E5-C5-F5-G5-H5-E5*I5)</f>
        <v>27.1</v>
      </c>
      <c r="K5" s="41" t="n">
        <f aca="false">IF(J5="","",J5*D5)</f>
        <v>135.5</v>
      </c>
      <c r="L5" s="31" t="n">
        <f aca="false">IF(OR(E5="",E5=0,J5=""),"",J5/E5)</f>
        <v>0.225833333333333</v>
      </c>
    </row>
    <row r="6" customFormat="false" ht="21" hidden="false" customHeight="true" outlineLevel="0" collapsed="false">
      <c r="B6" s="9" t="s">
        <v>56</v>
      </c>
      <c r="C6" s="8" t="n">
        <v>12</v>
      </c>
      <c r="D6" s="10" t="n">
        <v>8</v>
      </c>
      <c r="E6" s="8" t="n">
        <v>55</v>
      </c>
      <c r="F6" s="8" t="n">
        <v>4</v>
      </c>
      <c r="G6" s="8" t="n">
        <v>6</v>
      </c>
      <c r="H6" s="8" t="n">
        <v>0.75</v>
      </c>
      <c r="I6" s="7" t="n">
        <v>0.1</v>
      </c>
      <c r="J6" s="42" t="n">
        <f aca="false">IF(OR(C6="",E6=""),"",E6-C6-F6-G6-H6-E6*I6)</f>
        <v>26.75</v>
      </c>
      <c r="K6" s="42" t="n">
        <f aca="false">IF(J6="","",J6*D6)</f>
        <v>214</v>
      </c>
      <c r="L6" s="43" t="n">
        <f aca="false">IF(OR(E6="",E6=0,J6=""),"",J6/E6)</f>
        <v>0.486363636363636</v>
      </c>
    </row>
    <row r="7" customFormat="false" ht="21" hidden="false" customHeight="true" outlineLevel="0" collapsed="false">
      <c r="B7" s="5" t="s">
        <v>57</v>
      </c>
      <c r="C7" s="8" t="n">
        <v>38</v>
      </c>
      <c r="D7" s="10" t="n">
        <v>3</v>
      </c>
      <c r="E7" s="8" t="n">
        <v>72</v>
      </c>
      <c r="F7" s="8" t="n">
        <v>2</v>
      </c>
      <c r="G7" s="8" t="n">
        <v>7</v>
      </c>
      <c r="H7" s="8" t="n">
        <v>0</v>
      </c>
      <c r="I7" s="7" t="n">
        <v>0.15</v>
      </c>
      <c r="J7" s="41" t="n">
        <f aca="false">IF(OR(C7="",E7=""),"",E7-C7-F7-G7-H7-E7*I7)</f>
        <v>14.2</v>
      </c>
      <c r="K7" s="41" t="n">
        <f aca="false">IF(J7="","",J7*D7)</f>
        <v>42.6</v>
      </c>
      <c r="L7" s="31" t="n">
        <f aca="false">IF(OR(E7="",E7=0,J7=""),"",J7/E7)</f>
        <v>0.197222222222222</v>
      </c>
    </row>
    <row r="8" customFormat="false" ht="21" hidden="false" customHeight="true" outlineLevel="0" collapsed="false">
      <c r="B8" s="9" t="s">
        <v>58</v>
      </c>
      <c r="C8" s="8" t="n">
        <v>8</v>
      </c>
      <c r="D8" s="10" t="n">
        <v>20</v>
      </c>
      <c r="E8" s="8" t="n">
        <v>29.99</v>
      </c>
      <c r="F8" s="8" t="n">
        <v>1</v>
      </c>
      <c r="G8" s="8" t="n">
        <v>4</v>
      </c>
      <c r="H8" s="8" t="n">
        <v>0</v>
      </c>
      <c r="I8" s="7" t="n">
        <v>0.1</v>
      </c>
      <c r="J8" s="42" t="n">
        <f aca="false">IF(OR(C8="",E8=""),"",E8-C8-F8-G8-H8-E8*I8)</f>
        <v>13.991</v>
      </c>
      <c r="K8" s="42" t="n">
        <f aca="false">IF(J8="","",J8*D8)</f>
        <v>279.82</v>
      </c>
      <c r="L8" s="43" t="n">
        <f aca="false">IF(OR(E8="",E8=0,J8=""),"",J8/E8)</f>
        <v>0.466522174058019</v>
      </c>
    </row>
    <row r="9" customFormat="false" ht="21" hidden="false" customHeight="true" outlineLevel="0" collapsed="false">
      <c r="B9" s="5"/>
      <c r="C9" s="44"/>
      <c r="D9" s="45"/>
      <c r="E9" s="44"/>
      <c r="F9" s="44"/>
      <c r="G9" s="44"/>
      <c r="H9" s="44"/>
      <c r="I9" s="46"/>
      <c r="J9" s="41" t="str">
        <f aca="false">IF(OR(C9="",E9=""),"",E9-C9-F9-G9-H9-E9*I9)</f>
        <v/>
      </c>
      <c r="K9" s="41" t="str">
        <f aca="false">IF(J9="","",J9*D9)</f>
        <v/>
      </c>
      <c r="L9" s="31" t="str">
        <f aca="false">IF(OR(E9="",E9=0,J9=""),"",J9/E9)</f>
        <v/>
      </c>
    </row>
    <row r="10" customFormat="false" ht="21" hidden="false" customHeight="true" outlineLevel="0" collapsed="false">
      <c r="B10" s="9"/>
      <c r="C10" s="47"/>
      <c r="D10" s="48"/>
      <c r="E10" s="47"/>
      <c r="F10" s="47"/>
      <c r="G10" s="47"/>
      <c r="H10" s="47"/>
      <c r="I10" s="49"/>
      <c r="J10" s="42" t="str">
        <f aca="false">IF(OR(C10="",E10=""),"",E10-C10-F10-G10-H10-E10*I10)</f>
        <v/>
      </c>
      <c r="K10" s="42" t="str">
        <f aca="false">IF(J10="","",J10*D10)</f>
        <v/>
      </c>
      <c r="L10" s="43" t="str">
        <f aca="false">IF(OR(E10="",E10=0,J10=""),"",J10/E10)</f>
        <v/>
      </c>
    </row>
    <row r="11" customFormat="false" ht="21" hidden="false" customHeight="true" outlineLevel="0" collapsed="false">
      <c r="B11" s="5"/>
      <c r="C11" s="44"/>
      <c r="D11" s="45"/>
      <c r="E11" s="44"/>
      <c r="F11" s="44"/>
      <c r="G11" s="44"/>
      <c r="H11" s="44"/>
      <c r="I11" s="46"/>
      <c r="J11" s="41" t="str">
        <f aca="false">IF(OR(C11="",E11=""),"",E11-C11-F11-G11-H11-E11*I11)</f>
        <v/>
      </c>
      <c r="K11" s="41" t="str">
        <f aca="false">IF(J11="","",J11*D11)</f>
        <v/>
      </c>
      <c r="L11" s="31" t="str">
        <f aca="false">IF(OR(E11="",E11=0,J11=""),"",J11/E11)</f>
        <v/>
      </c>
    </row>
    <row r="12" customFormat="false" ht="21" hidden="false" customHeight="true" outlineLevel="0" collapsed="false">
      <c r="B12" s="9"/>
      <c r="C12" s="47"/>
      <c r="D12" s="48"/>
      <c r="E12" s="47"/>
      <c r="F12" s="47"/>
      <c r="G12" s="47"/>
      <c r="H12" s="47"/>
      <c r="I12" s="49"/>
      <c r="J12" s="42" t="str">
        <f aca="false">IF(OR(C12="",E12=""),"",E12-C12-F12-G12-H12-E12*I12)</f>
        <v/>
      </c>
      <c r="K12" s="42" t="str">
        <f aca="false">IF(J12="","",J12*D12)</f>
        <v/>
      </c>
      <c r="L12" s="43" t="str">
        <f aca="false">IF(OR(E12="",E12=0,J12=""),"",J12/E12)</f>
        <v/>
      </c>
    </row>
    <row r="13" customFormat="false" ht="21" hidden="false" customHeight="true" outlineLevel="0" collapsed="false">
      <c r="B13" s="5"/>
      <c r="C13" s="44"/>
      <c r="D13" s="45"/>
      <c r="E13" s="44"/>
      <c r="F13" s="44"/>
      <c r="G13" s="44"/>
      <c r="H13" s="44"/>
      <c r="I13" s="46"/>
      <c r="J13" s="41" t="str">
        <f aca="false">IF(OR(C13="",E13=""),"",E13-C13-F13-G13-H13-E13*I13)</f>
        <v/>
      </c>
      <c r="K13" s="41" t="str">
        <f aca="false">IF(J13="","",J13*D13)</f>
        <v/>
      </c>
      <c r="L13" s="31" t="str">
        <f aca="false">IF(OR(E13="",E13=0,J13=""),"",J13/E13)</f>
        <v/>
      </c>
    </row>
    <row r="14" customFormat="false" ht="21" hidden="false" customHeight="true" outlineLevel="0" collapsed="false">
      <c r="B14" s="9"/>
      <c r="C14" s="47"/>
      <c r="D14" s="48"/>
      <c r="E14" s="47"/>
      <c r="F14" s="47"/>
      <c r="G14" s="47"/>
      <c r="H14" s="47"/>
      <c r="I14" s="49"/>
      <c r="J14" s="42" t="str">
        <f aca="false">IF(OR(C14="",E14=""),"",E14-C14-F14-G14-H14-E14*I14)</f>
        <v/>
      </c>
      <c r="K14" s="42" t="str">
        <f aca="false">IF(J14="","",J14*D14)</f>
        <v/>
      </c>
      <c r="L14" s="43" t="str">
        <f aca="false">IF(OR(E14="",E14=0,J14=""),"",J14/E14)</f>
        <v/>
      </c>
    </row>
    <row r="15" customFormat="false" ht="21" hidden="false" customHeight="true" outlineLevel="0" collapsed="false">
      <c r="B15" s="5"/>
      <c r="C15" s="44"/>
      <c r="D15" s="45"/>
      <c r="E15" s="44"/>
      <c r="F15" s="44"/>
      <c r="G15" s="44"/>
      <c r="H15" s="44"/>
      <c r="I15" s="46"/>
      <c r="J15" s="41" t="str">
        <f aca="false">IF(OR(C15="",E15=""),"",E15-C15-F15-G15-H15-E15*I15)</f>
        <v/>
      </c>
      <c r="K15" s="41" t="str">
        <f aca="false">IF(J15="","",J15*D15)</f>
        <v/>
      </c>
      <c r="L15" s="31" t="str">
        <f aca="false">IF(OR(E15="",E15=0,J15=""),"",J15/E15)</f>
        <v/>
      </c>
    </row>
    <row r="16" customFormat="false" ht="21" hidden="false" customHeight="true" outlineLevel="0" collapsed="false">
      <c r="B16" s="9"/>
      <c r="C16" s="47"/>
      <c r="D16" s="48"/>
      <c r="E16" s="47"/>
      <c r="F16" s="47"/>
      <c r="G16" s="47"/>
      <c r="H16" s="47"/>
      <c r="I16" s="49"/>
      <c r="J16" s="42" t="str">
        <f aca="false">IF(OR(C16="",E16=""),"",E16-C16-F16-G16-H16-E16*I16)</f>
        <v/>
      </c>
      <c r="K16" s="42" t="str">
        <f aca="false">IF(J16="","",J16*D16)</f>
        <v/>
      </c>
      <c r="L16" s="43" t="str">
        <f aca="false">IF(OR(E16="",E16=0,J16=""),"",J16/E16)</f>
        <v/>
      </c>
    </row>
    <row r="17" customFormat="false" ht="21" hidden="false" customHeight="true" outlineLevel="0" collapsed="false">
      <c r="B17" s="5"/>
      <c r="C17" s="44"/>
      <c r="D17" s="45"/>
      <c r="E17" s="44"/>
      <c r="F17" s="44"/>
      <c r="G17" s="44"/>
      <c r="H17" s="44"/>
      <c r="I17" s="46"/>
      <c r="J17" s="41" t="str">
        <f aca="false">IF(OR(C17="",E17=""),"",E17-C17-F17-G17-H17-E17*I17)</f>
        <v/>
      </c>
      <c r="K17" s="41" t="str">
        <f aca="false">IF(J17="","",J17*D17)</f>
        <v/>
      </c>
      <c r="L17" s="31" t="str">
        <f aca="false">IF(OR(E17="",E17=0,J17=""),"",J17/E17)</f>
        <v/>
      </c>
    </row>
    <row r="18" customFormat="false" ht="21" hidden="false" customHeight="true" outlineLevel="0" collapsed="false">
      <c r="B18" s="9"/>
      <c r="C18" s="47"/>
      <c r="D18" s="48"/>
      <c r="E18" s="47"/>
      <c r="F18" s="47"/>
      <c r="G18" s="47"/>
      <c r="H18" s="47"/>
      <c r="I18" s="49"/>
      <c r="J18" s="42" t="str">
        <f aca="false">IF(OR(C18="",E18=""),"",E18-C18-F18-G18-H18-E18*I18)</f>
        <v/>
      </c>
      <c r="K18" s="42" t="str">
        <f aca="false">IF(J18="","",J18*D18)</f>
        <v/>
      </c>
      <c r="L18" s="43" t="str">
        <f aca="false">IF(OR(E18="",E18=0,J18=""),"",J18/E18)</f>
        <v/>
      </c>
    </row>
    <row r="19" customFormat="false" ht="21" hidden="false" customHeight="true" outlineLevel="0" collapsed="false">
      <c r="B19" s="5"/>
      <c r="C19" s="44"/>
      <c r="D19" s="45"/>
      <c r="E19" s="44"/>
      <c r="F19" s="44"/>
      <c r="G19" s="44"/>
      <c r="H19" s="44"/>
      <c r="I19" s="46"/>
      <c r="J19" s="41" t="str">
        <f aca="false">IF(OR(C19="",E19=""),"",E19-C19-F19-G19-H19-E19*I19)</f>
        <v/>
      </c>
      <c r="K19" s="41" t="str">
        <f aca="false">IF(J19="","",J19*D19)</f>
        <v/>
      </c>
      <c r="L19" s="31" t="str">
        <f aca="false">IF(OR(E19="",E19=0,J19=""),"",J19/E19)</f>
        <v/>
      </c>
    </row>
    <row r="20" customFormat="false" ht="24" hidden="false" customHeight="true" outlineLevel="0" collapsed="false">
      <c r="B20" s="50" t="s">
        <v>59</v>
      </c>
      <c r="C20" s="51"/>
      <c r="D20" s="52" t="n">
        <f aca="false">SUMIF(C5:C19,"&lt;&gt;",D5:D19)</f>
        <v>36</v>
      </c>
      <c r="E20" s="51"/>
      <c r="F20" s="51"/>
      <c r="G20" s="51"/>
      <c r="H20" s="51"/>
      <c r="I20" s="51"/>
      <c r="J20" s="51"/>
      <c r="K20" s="53" t="n">
        <f aca="false">SUMIF(K5:K19,"&lt;&gt;",K5:K19)</f>
        <v>671.92</v>
      </c>
      <c r="L20" s="54" t="str">
        <f aca="false">IFERROR(SUMPRODUCT((J5:J19)*(D5:D19)*(E5:E19&lt;&gt;""))/SUMPRODUCT((E5:E19)*(D5:D19)*(E5:E19&lt;&gt;"")),"")</f>
        <v/>
      </c>
    </row>
    <row r="21" customFormat="false" ht="7.5" hidden="false" customHeight="true" outlineLevel="0" collapsed="false"/>
    <row r="22" customFormat="false" ht="18" hidden="false" customHeight="true" outlineLevel="0" collapsed="false">
      <c r="A22" s="38" t="s">
        <v>60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</sheetData>
  <mergeCells count="3">
    <mergeCell ref="A1:M1"/>
    <mergeCell ref="A2:M2"/>
    <mergeCell ref="A22:M22"/>
  </mergeCells>
  <conditionalFormatting sqref="L5:L19">
    <cfRule type="expression" priority="2" aboveAverage="0" equalAverage="0" bottom="0" percent="0" rank="0" text="" dxfId="3">
      <formula>L5&gt;=0.2</formula>
    </cfRule>
    <cfRule type="expression" priority="3" aboveAverage="0" equalAverage="0" bottom="0" percent="0" rank="0" text="" dxfId="4">
      <formula>AND(L5&gt;=0.1,L5&lt;0.2)</formula>
    </cfRule>
    <cfRule type="expression" priority="4" aboveAverage="0" equalAverage="0" bottom="0" percent="0" rank="0" text="" dxfId="5">
      <formula>AND(L5&lt;0.1,L5&lt;&gt;"",L5&gt;-999)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2026-04-30T19:15:03Z</dcterms:created>
  <dc:creator>openpyxl</dc:creator>
  <dc:description/>
  <dc:language>en-US</dc:language>
  <cp:lastModifiedBy/>
  <dcterms:modified xsi:type="dcterms:W3CDTF">2026-04-30T19:15:25Z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